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'BORDRO'!$A$1:$S$31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<sst xmlns="http://schemas.openxmlformats.org/spreadsheetml/2006/main" count="105" uniqueCount="85">
  <si>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</si>
  <si>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</si>
  <si>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</si>
  <si>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</si>
  <si>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</si>
  <si>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</si>
  <si>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</si>
  <si>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</si>
  <si>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</si>
  <si>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</si>
  <si>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</si>
  <si>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</si>
  <si>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</si>
  <si>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</si>
  <si>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</si>
  <si>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</si>
  <si>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</si>
  <si>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</si>
  <si>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</si>
  <si>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</si>
  <si>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</si>
  <si>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</si>
  <si>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</si>
  <si>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</si>
  <si>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</si>
  <si>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</si>
  <si>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</si>
  <si>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</si>
  <si>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</si>
  <si>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</si>
  <si>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</si>
  <si>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</si>
  <si>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</si>
  <si>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</si>
  <si>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</si>
  <si>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</si>
  <si>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</si>
  <si>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</si>
  <si>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</si>
  <si>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</si>
  <si>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</si>
  <si>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BİLDİRİM YETKİLİSİ</t>
  </si>
  <si>
    <t>BİLDİRİM SAHİBİ</t>
  </si>
  <si>
    <t>İMZA</t>
  </si>
  <si>
    <t>EŞİ DE ATANMIŞ MIDIR?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</si>
  <si>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</si>
  <si>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</si>
  <si>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</si>
  <si>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</si>
  <si>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</si>
  <si>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</si>
  <si>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</si>
  <si>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</si>
  <si>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</si>
  <si>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</si>
  <si>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</si>
  <si>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</si>
  <si>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</si>
  <si>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</si>
  <si>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Bir Günlüğü</t>
  </si>
  <si>
    <t>Değişken Unsurlar</t>
  </si>
  <si>
    <t>DAİRESİ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</si>
  <si>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</si>
  <si>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</si>
  <si>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</si>
  <si>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NEREDEN GİTTİ</t>
  </si>
  <si>
    <t>NEREYE GİTTİ</t>
  </si>
  <si>
    <t>ADI SOYADI</t>
  </si>
  <si>
    <t>Bilgisayar İşletmeni</t>
  </si>
  <si>
    <t>FAİZ</t>
  </si>
  <si>
    <t>(5)</t>
  </si>
  <si>
    <t>(1+2+3+4)</t>
  </si>
  <si>
    <t>GENEL TOPLAM (1+2+3+4+5)</t>
  </si>
  <si>
    <t>Hayır</t>
  </si>
  <si>
    <t>(4)</t>
  </si>
  <si>
    <t>Gün Sayısı</t>
  </si>
  <si>
    <t>NEREDEN GİDECEK</t>
  </si>
  <si>
    <t>BULANIK İLÇE MİLLİ EĞİTİM MÜDÜRLÜĞÜ</t>
  </si>
  <si>
    <t>Sedat ATAM</t>
  </si>
  <si>
    <t>MUŞ/Bulanık İlçe M.E.M</t>
  </si>
  <si>
    <t>İZMİR/Konak İlçe M.E.M</t>
  </si>
  <si>
    <t>(3)</t>
  </si>
  <si>
    <t>BÜTÇE YILI             :</t>
  </si>
  <si>
    <t>NEREYE GİDECEK</t>
  </si>
  <si>
    <t>Ali ÇİÇEKLİ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</si>
</sst>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d/m"/>
    <numFmt numFmtId="175" formatCode="[$-41F]dd\ mmmm\ yyyy\ dddd"/>
    <numFmt numFmtId="176" formatCode="#,##0.00\ _T_L"/>
    <numFmt numFmtId="177" formatCode="#,##0\ &quot;TL&quot;;[Red]#,##0\ &quot;TL&quot;"/>
    <numFmt numFmtId="178" formatCode="#,##0.00\ &quot;TL&quot;;[Red]#,##0.00\ &quot;TL&quot;"/>
    <numFmt numFmtId="179" formatCode="#,##0.00\ &quot;TL&quot;"/>
    <numFmt numFmtId="180" formatCode="\K\M"/>
    <numFmt numFmtId="181" formatCode="#.###000&quot;Km&quot;"/>
    <numFmt numFmtId="182" formatCode="#.###\ &quot;Km&quot;"/>
    <numFmt numFmtId="183" formatCode="####\ &quot;Km&quot;"/>
    <numFmt numFmtId="184" formatCode="####\ &quot;(KM)&quot;"/>
    <numFmt numFmtId="185" formatCode="####\ &quot;KM&quot;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09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Century Gothic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color indexed="56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b/>
      <sz val="11"/>
      <color indexed="8"/>
      <name val="Century Gothic"/>
      <family val="2"/>
    </font>
    <font>
      <sz val="10"/>
      <color indexed="55"/>
      <name val="Times New Roman"/>
      <family val="1"/>
    </font>
    <font>
      <b/>
      <sz val="8"/>
      <color indexed="10"/>
      <name val="Century Gothic"/>
      <family val="2"/>
    </font>
    <font>
      <sz val="9"/>
      <color indexed="36"/>
      <name val="Century Gothic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b/>
      <sz val="8"/>
      <color indexed="16"/>
      <name val="Century Gothic"/>
      <family val="0"/>
    </font>
    <font>
      <b/>
      <sz val="8"/>
      <color indexed="58"/>
      <name val="Century Gothic"/>
      <family val="0"/>
    </font>
    <font>
      <b/>
      <sz val="11"/>
      <color indexed="10"/>
      <name val="Bodoni MT Black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8"/>
      <color rgb="FF002060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theme="0" tint="-0.3499799966812134"/>
      <name val="Times New Roman"/>
      <family val="1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b/>
      <sz val="8"/>
      <color rgb="FFFF0000"/>
      <name val="Century Gothic"/>
      <family val="2"/>
    </font>
    <font>
      <sz val="10"/>
      <color theme="0" tint="-0.24997000396251678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24993999302387238"/>
      </right>
      <top style="thin"/>
      <bottom style="thin"/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6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88" fillId="10" borderId="19" xfId="0" applyFont="1" applyFill="1" applyBorder="1" applyAlignment="1" applyProtection="1">
      <alignment horizontal="center" vertical="center"/>
      <protection/>
    </xf>
    <xf numFmtId="2" fontId="88" fillId="10" borderId="20" xfId="0" applyNumberFormat="1" applyFont="1" applyFill="1" applyBorder="1" applyAlignment="1" applyProtection="1">
      <alignment horizontal="center" vertical="center"/>
      <protection/>
    </xf>
    <xf numFmtId="2" fontId="88" fillId="10" borderId="21" xfId="0" applyNumberFormat="1" applyFont="1" applyFill="1" applyBorder="1" applyAlignment="1" applyProtection="1">
      <alignment horizontal="center" vertical="center"/>
      <protection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22" xfId="0" applyNumberFormat="1" applyFont="1" applyFill="1" applyBorder="1" applyAlignment="1" applyProtection="1">
      <alignment vertical="center"/>
      <protection/>
    </xf>
    <xf numFmtId="0" fontId="89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/>
      <protection locked="0"/>
    </xf>
    <xf numFmtId="172" fontId="9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86" fillId="34" borderId="0" xfId="0" applyFont="1" applyFill="1" applyBorder="1" applyAlignment="1" applyProtection="1">
      <alignment horizontal="center" vertical="center" wrapText="1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/>
    </xf>
    <xf numFmtId="172" fontId="1" fillId="34" borderId="0" xfId="0" applyNumberFormat="1" applyFont="1" applyFill="1" applyBorder="1" applyAlignment="1" applyProtection="1">
      <alignment/>
      <protection locked="0"/>
    </xf>
    <xf numFmtId="172" fontId="95" fillId="34" borderId="0" xfId="0" applyNumberFormat="1" applyFont="1" applyFill="1" applyBorder="1" applyAlignment="1" applyProtection="1">
      <alignment horizontal="left" vertical="center"/>
      <protection locked="0"/>
    </xf>
    <xf numFmtId="173" fontId="95" fillId="34" borderId="0" xfId="0" applyNumberFormat="1" applyFont="1" applyFill="1" applyBorder="1" applyAlignment="1" applyProtection="1">
      <alignment horizontal="left" vertical="center"/>
      <protection locked="0"/>
    </xf>
    <xf numFmtId="172" fontId="2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14" fillId="36" borderId="25" xfId="0" applyFont="1" applyFill="1" applyBorder="1" applyAlignment="1" applyProtection="1">
      <alignment/>
      <protection/>
    </xf>
    <xf numFmtId="0" fontId="16" fillId="2" borderId="26" xfId="0" applyFont="1" applyFill="1" applyBorder="1" applyAlignment="1" applyProtection="1">
      <alignment vertical="center"/>
      <protection/>
    </xf>
    <xf numFmtId="0" fontId="96" fillId="2" borderId="26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vertical="center"/>
      <protection/>
    </xf>
    <xf numFmtId="0" fontId="97" fillId="8" borderId="19" xfId="0" applyFont="1" applyFill="1" applyBorder="1" applyAlignment="1" applyProtection="1">
      <alignment horizontal="center" vertical="center"/>
      <protection/>
    </xf>
    <xf numFmtId="49" fontId="88" fillId="8" borderId="20" xfId="0" applyNumberFormat="1" applyFont="1" applyFill="1" applyBorder="1" applyAlignment="1" applyProtection="1">
      <alignment horizontal="center" vertical="center"/>
      <protection/>
    </xf>
    <xf numFmtId="0" fontId="88" fillId="8" borderId="20" xfId="0" applyFont="1" applyFill="1" applyBorder="1" applyAlignment="1" applyProtection="1">
      <alignment horizontal="center" vertical="center"/>
      <protection/>
    </xf>
    <xf numFmtId="0" fontId="88" fillId="8" borderId="21" xfId="0" applyFont="1" applyFill="1" applyBorder="1" applyAlignment="1" applyProtection="1">
      <alignment horizontal="center" vertical="center"/>
      <protection/>
    </xf>
    <xf numFmtId="0" fontId="98" fillId="33" borderId="28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" fontId="87" fillId="33" borderId="28" xfId="0" applyNumberFormat="1" applyFont="1" applyFill="1" applyBorder="1" applyAlignment="1" applyProtection="1">
      <alignment horizontal="left" vertical="center"/>
      <protection locked="0"/>
    </xf>
    <xf numFmtId="0" fontId="88" fillId="37" borderId="34" xfId="0" applyFont="1" applyFill="1" applyBorder="1" applyAlignment="1" applyProtection="1">
      <alignment horizontal="center" vertical="center"/>
      <protection/>
    </xf>
    <xf numFmtId="2" fontId="88" fillId="37" borderId="35" xfId="0" applyNumberFormat="1" applyFont="1" applyFill="1" applyBorder="1" applyAlignment="1" applyProtection="1">
      <alignment horizontal="center" vertical="center"/>
      <protection/>
    </xf>
    <xf numFmtId="2" fontId="88" fillId="37" borderId="36" xfId="0" applyNumberFormat="1" applyFont="1" applyFill="1" applyBorder="1" applyAlignment="1" applyProtection="1">
      <alignment horizontal="center" vertical="center"/>
      <protection/>
    </xf>
    <xf numFmtId="49" fontId="9" fillId="33" borderId="24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21" fillId="33" borderId="0" xfId="50" applyFont="1" applyFill="1" applyBorder="1" applyAlignment="1">
      <alignment vertical="center" wrapText="1"/>
      <protection/>
    </xf>
    <xf numFmtId="0" fontId="21" fillId="33" borderId="0" xfId="50" applyFont="1" applyFill="1" applyBorder="1" applyAlignment="1">
      <alignment horizontal="left" vertical="center" wrapText="1"/>
      <protection/>
    </xf>
    <xf numFmtId="49" fontId="21" fillId="33" borderId="0" xfId="50" applyNumberFormat="1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24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7" fillId="33" borderId="28" xfId="50" applyFont="1" applyFill="1" applyBorder="1" applyAlignment="1">
      <alignment vertical="center" wrapText="1"/>
      <protection/>
    </xf>
    <xf numFmtId="0" fontId="22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00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101" fillId="38" borderId="0" xfId="0" applyFont="1" applyFill="1" applyBorder="1" applyAlignment="1" applyProtection="1">
      <alignment horizontal="center"/>
      <protection locked="0"/>
    </xf>
    <xf numFmtId="172" fontId="102" fillId="40" borderId="38" xfId="0" applyNumberFormat="1" applyFont="1" applyFill="1" applyBorder="1" applyAlignment="1" applyProtection="1">
      <alignment horizontal="center" vertical="center"/>
      <protection/>
    </xf>
    <xf numFmtId="172" fontId="102" fillId="41" borderId="39" xfId="0" applyNumberFormat="1" applyFont="1" applyFill="1" applyBorder="1" applyAlignment="1" applyProtection="1">
      <alignment horizontal="center" vertical="center"/>
      <protection/>
    </xf>
    <xf numFmtId="172" fontId="102" fillId="42" borderId="40" xfId="0" applyNumberFormat="1" applyFont="1" applyFill="1" applyBorder="1" applyAlignment="1" applyProtection="1">
      <alignment horizontal="center" vertical="center"/>
      <protection/>
    </xf>
    <xf numFmtId="0" fontId="93" fillId="43" borderId="41" xfId="0" applyFont="1" applyFill="1" applyBorder="1" applyAlignment="1" applyProtection="1">
      <alignment horizontal="center" vertical="center"/>
      <protection/>
    </xf>
    <xf numFmtId="0" fontId="93" fillId="44" borderId="42" xfId="0" applyFont="1" applyFill="1" applyBorder="1" applyAlignment="1" applyProtection="1">
      <alignment horizontal="center" vertical="center"/>
      <protection/>
    </xf>
    <xf numFmtId="0" fontId="93" fillId="45" borderId="43" xfId="0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 applyProtection="1">
      <alignment horizontal="center" vertical="center" wrapText="1"/>
      <protection locked="0"/>
    </xf>
    <xf numFmtId="172" fontId="91" fillId="46" borderId="44" xfId="0" applyNumberFormat="1" applyFont="1" applyFill="1" applyBorder="1" applyAlignment="1" applyProtection="1">
      <alignment horizontal="center" vertical="center" wrapText="1"/>
      <protection/>
    </xf>
    <xf numFmtId="172" fontId="91" fillId="47" borderId="45" xfId="0" applyNumberFormat="1" applyFont="1" applyFill="1" applyBorder="1" applyAlignment="1" applyProtection="1">
      <alignment horizontal="center" vertical="center" wrapText="1"/>
      <protection/>
    </xf>
    <xf numFmtId="172" fontId="91" fillId="48" borderId="46" xfId="0" applyNumberFormat="1" applyFont="1" applyFill="1" applyBorder="1" applyAlignment="1" applyProtection="1">
      <alignment horizontal="center" vertical="center" wrapText="1"/>
      <protection/>
    </xf>
    <xf numFmtId="0" fontId="103" fillId="34" borderId="47" xfId="0" applyFont="1" applyFill="1" applyBorder="1" applyAlignment="1" applyProtection="1">
      <alignment horizontal="center"/>
      <protection/>
    </xf>
    <xf numFmtId="0" fontId="7" fillId="49" borderId="10" xfId="0" applyFont="1" applyFill="1" applyBorder="1" applyAlignment="1" applyProtection="1">
      <alignment horizontal="center" vertical="center"/>
      <protection/>
    </xf>
    <xf numFmtId="0" fontId="7" fillId="49" borderId="48" xfId="0" applyFont="1" applyFill="1" applyBorder="1" applyAlignment="1" applyProtection="1">
      <alignment horizontal="center" vertical="center"/>
      <protection/>
    </xf>
    <xf numFmtId="0" fontId="104" fillId="50" borderId="13" xfId="0" applyFont="1" applyFill="1" applyBorder="1" applyAlignment="1" applyProtection="1">
      <alignment horizontal="center" vertical="center"/>
      <protection locked="0"/>
    </xf>
    <xf numFmtId="0" fontId="104" fillId="51" borderId="14" xfId="0" applyFont="1" applyFill="1" applyBorder="1" applyAlignment="1" applyProtection="1">
      <alignment horizontal="center" vertical="center"/>
      <protection locked="0"/>
    </xf>
    <xf numFmtId="0" fontId="104" fillId="52" borderId="49" xfId="0" applyFont="1" applyFill="1" applyBorder="1" applyAlignment="1" applyProtection="1">
      <alignment horizontal="center" vertical="center"/>
      <protection locked="0"/>
    </xf>
    <xf numFmtId="0" fontId="104" fillId="53" borderId="31" xfId="0" applyFont="1" applyFill="1" applyBorder="1" applyAlignment="1" applyProtection="1">
      <alignment horizontal="center" vertical="center"/>
      <protection locked="0"/>
    </xf>
    <xf numFmtId="0" fontId="104" fillId="54" borderId="32" xfId="0" applyFont="1" applyFill="1" applyBorder="1" applyAlignment="1" applyProtection="1">
      <alignment horizontal="center" vertical="center"/>
      <protection locked="0"/>
    </xf>
    <xf numFmtId="0" fontId="104" fillId="55" borderId="50" xfId="0" applyFont="1" applyFill="1" applyBorder="1" applyAlignment="1" applyProtection="1">
      <alignment horizontal="center" vertical="center"/>
      <protection locked="0"/>
    </xf>
    <xf numFmtId="0" fontId="105" fillId="7" borderId="13" xfId="0" applyFont="1" applyFill="1" applyBorder="1" applyAlignment="1" applyProtection="1">
      <alignment horizontal="center" vertical="center" wrapText="1"/>
      <protection/>
    </xf>
    <xf numFmtId="0" fontId="105" fillId="7" borderId="14" xfId="0" applyFont="1" applyFill="1" applyBorder="1" applyAlignment="1" applyProtection="1">
      <alignment horizontal="center" vertical="center" wrapText="1"/>
      <protection/>
    </xf>
    <xf numFmtId="0" fontId="105" fillId="7" borderId="49" xfId="0" applyFont="1" applyFill="1" applyBorder="1" applyAlignment="1" applyProtection="1">
      <alignment horizontal="center" vertical="center" wrapText="1"/>
      <protection/>
    </xf>
    <xf numFmtId="0" fontId="105" fillId="7" borderId="51" xfId="0" applyFont="1" applyFill="1" applyBorder="1" applyAlignment="1" applyProtection="1">
      <alignment horizontal="center" vertical="center" wrapText="1"/>
      <protection/>
    </xf>
    <xf numFmtId="0" fontId="105" fillId="7" borderId="47" xfId="0" applyFont="1" applyFill="1" applyBorder="1" applyAlignment="1" applyProtection="1">
      <alignment horizontal="center" vertical="center" wrapText="1"/>
      <protection/>
    </xf>
    <xf numFmtId="0" fontId="105" fillId="7" borderId="52" xfId="0" applyFont="1" applyFill="1" applyBorder="1" applyAlignment="1" applyProtection="1">
      <alignment horizontal="center" vertical="center" wrapText="1"/>
      <protection/>
    </xf>
    <xf numFmtId="0" fontId="7" fillId="49" borderId="53" xfId="0" applyFont="1" applyFill="1" applyBorder="1" applyAlignment="1" applyProtection="1">
      <alignment horizontal="center" vertical="center"/>
      <protection/>
    </xf>
    <xf numFmtId="0" fontId="94" fillId="56" borderId="54" xfId="0" applyFont="1" applyFill="1" applyBorder="1" applyAlignment="1" applyProtection="1">
      <alignment horizontal="center" vertical="center"/>
      <protection/>
    </xf>
    <xf numFmtId="0" fontId="94" fillId="57" borderId="55" xfId="0" applyFont="1" applyFill="1" applyBorder="1" applyAlignment="1" applyProtection="1">
      <alignment horizontal="center" vertical="center"/>
      <protection/>
    </xf>
    <xf numFmtId="0" fontId="94" fillId="58" borderId="56" xfId="0" applyFont="1" applyFill="1" applyBorder="1" applyAlignment="1" applyProtection="1">
      <alignment horizontal="center" vertical="center"/>
      <protection/>
    </xf>
    <xf numFmtId="172" fontId="87" fillId="33" borderId="14" xfId="0" applyNumberFormat="1" applyFont="1" applyFill="1" applyBorder="1" applyAlignment="1" applyProtection="1">
      <alignment horizontal="left" vertical="center"/>
      <protection locked="0"/>
    </xf>
    <xf numFmtId="172" fontId="87" fillId="33" borderId="57" xfId="0" applyNumberFormat="1" applyFont="1" applyFill="1" applyBorder="1" applyAlignment="1" applyProtection="1">
      <alignment horizontal="left" vertical="center"/>
      <protection locked="0"/>
    </xf>
    <xf numFmtId="172" fontId="87" fillId="33" borderId="28" xfId="0" applyNumberFormat="1" applyFont="1" applyFill="1" applyBorder="1" applyAlignment="1" applyProtection="1">
      <alignment horizontal="left" vertical="center"/>
      <protection locked="0"/>
    </xf>
    <xf numFmtId="172" fontId="87" fillId="33" borderId="18" xfId="0" applyNumberFormat="1" applyFont="1" applyFill="1" applyBorder="1" applyAlignment="1" applyProtection="1">
      <alignment horizontal="left" vertical="center"/>
      <protection locked="0"/>
    </xf>
    <xf numFmtId="178" fontId="87" fillId="33" borderId="32" xfId="0" applyNumberFormat="1" applyFont="1" applyFill="1" applyBorder="1" applyAlignment="1" applyProtection="1">
      <alignment horizontal="left" vertical="center"/>
      <protection locked="0"/>
    </xf>
    <xf numFmtId="178" fontId="87" fillId="33" borderId="58" xfId="0" applyNumberFormat="1" applyFont="1" applyFill="1" applyBorder="1" applyAlignment="1" applyProtection="1">
      <alignment horizontal="left" vertical="center"/>
      <protection locked="0"/>
    </xf>
    <xf numFmtId="185" fontId="87" fillId="33" borderId="28" xfId="0" applyNumberFormat="1" applyFont="1" applyFill="1" applyBorder="1" applyAlignment="1" applyProtection="1">
      <alignment horizontal="left" vertical="center"/>
      <protection locked="0"/>
    </xf>
    <xf numFmtId="185" fontId="87" fillId="33" borderId="18" xfId="0" applyNumberFormat="1" applyFont="1" applyFill="1" applyBorder="1" applyAlignment="1" applyProtection="1">
      <alignment horizontal="left" vertical="center"/>
      <protection locked="0"/>
    </xf>
    <xf numFmtId="178" fontId="87" fillId="33" borderId="28" xfId="0" applyNumberFormat="1" applyFont="1" applyFill="1" applyBorder="1" applyAlignment="1" applyProtection="1">
      <alignment horizontal="left" vertical="center"/>
      <protection locked="0"/>
    </xf>
    <xf numFmtId="178" fontId="87" fillId="33" borderId="18" xfId="0" applyNumberFormat="1" applyFont="1" applyFill="1" applyBorder="1" applyAlignment="1" applyProtection="1">
      <alignment horizontal="left" vertical="center"/>
      <protection locked="0"/>
    </xf>
    <xf numFmtId="179" fontId="98" fillId="33" borderId="59" xfId="0" applyNumberFormat="1" applyFont="1" applyFill="1" applyBorder="1" applyAlignment="1" applyProtection="1">
      <alignment horizontal="left" vertical="center"/>
      <protection locked="0"/>
    </xf>
    <xf numFmtId="179" fontId="98" fillId="33" borderId="60" xfId="0" applyNumberFormat="1" applyFont="1" applyFill="1" applyBorder="1" applyAlignment="1" applyProtection="1">
      <alignment horizontal="left" vertical="center"/>
      <protection locked="0"/>
    </xf>
    <xf numFmtId="179" fontId="106" fillId="34" borderId="61" xfId="0" applyNumberFormat="1" applyFont="1" applyFill="1" applyBorder="1" applyAlignment="1" applyProtection="1">
      <alignment horizontal="left"/>
      <protection/>
    </xf>
    <xf numFmtId="179" fontId="106" fillId="34" borderId="62" xfId="0" applyNumberFormat="1" applyFont="1" applyFill="1" applyBorder="1" applyAlignment="1" applyProtection="1">
      <alignment horizontal="left"/>
      <protection/>
    </xf>
    <xf numFmtId="179" fontId="106" fillId="34" borderId="63" xfId="0" applyNumberFormat="1" applyFont="1" applyFill="1" applyBorder="1" applyAlignment="1" applyProtection="1">
      <alignment horizontal="left"/>
      <protection/>
    </xf>
    <xf numFmtId="0" fontId="97" fillId="8" borderId="20" xfId="0" applyFont="1" applyFill="1" applyBorder="1" applyAlignment="1" applyProtection="1">
      <alignment horizontal="center" vertical="center"/>
      <protection/>
    </xf>
    <xf numFmtId="0" fontId="97" fillId="8" borderId="21" xfId="0" applyFont="1" applyFill="1" applyBorder="1" applyAlignment="1" applyProtection="1">
      <alignment horizontal="center" vertical="center"/>
      <protection/>
    </xf>
    <xf numFmtId="0" fontId="90" fillId="0" borderId="64" xfId="0" applyFont="1" applyFill="1" applyBorder="1" applyAlignment="1" applyProtection="1">
      <alignment horizontal="center" vertical="center" wrapText="1"/>
      <protection/>
    </xf>
    <xf numFmtId="0" fontId="90" fillId="0" borderId="14" xfId="0" applyFont="1" applyFill="1" applyBorder="1" applyAlignment="1" applyProtection="1">
      <alignment horizontal="center" vertical="center" wrapText="1"/>
      <protection/>
    </xf>
    <xf numFmtId="0" fontId="90" fillId="0" borderId="65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0" fillId="0" borderId="66" xfId="0" applyFont="1" applyFill="1" applyBorder="1" applyAlignment="1" applyProtection="1">
      <alignment horizontal="center" vertical="center" wrapText="1"/>
      <protection/>
    </xf>
    <xf numFmtId="0" fontId="90" fillId="0" borderId="67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 vertical="center" wrapText="1"/>
      <protection locked="0"/>
    </xf>
    <xf numFmtId="0" fontId="86" fillId="33" borderId="28" xfId="0" applyFont="1" applyFill="1" applyBorder="1" applyAlignment="1" applyProtection="1">
      <alignment horizontal="center" vertical="center" wrapText="1"/>
      <protection locked="0"/>
    </xf>
    <xf numFmtId="0" fontId="86" fillId="33" borderId="37" xfId="0" applyFont="1" applyFill="1" applyBorder="1" applyAlignment="1" applyProtection="1">
      <alignment horizontal="center" vertical="center" wrapText="1"/>
      <protection locked="0"/>
    </xf>
    <xf numFmtId="0" fontId="90" fillId="59" borderId="13" xfId="0" applyFont="1" applyFill="1" applyBorder="1" applyAlignment="1" applyProtection="1">
      <alignment horizontal="center" vertical="center" wrapText="1"/>
      <protection/>
    </xf>
    <xf numFmtId="0" fontId="90" fillId="60" borderId="68" xfId="0" applyFont="1" applyFill="1" applyBorder="1" applyAlignment="1" applyProtection="1">
      <alignment horizontal="center" vertical="center" wrapText="1"/>
      <protection/>
    </xf>
    <xf numFmtId="0" fontId="90" fillId="61" borderId="31" xfId="0" applyFont="1" applyFill="1" applyBorder="1" applyAlignment="1" applyProtection="1">
      <alignment horizontal="center" vertical="center" wrapText="1"/>
      <protection/>
    </xf>
    <xf numFmtId="0" fontId="90" fillId="62" borderId="33" xfId="0" applyFont="1" applyFill="1" applyBorder="1" applyAlignment="1" applyProtection="1">
      <alignment horizontal="center" vertical="center" wrapText="1"/>
      <protection/>
    </xf>
    <xf numFmtId="0" fontId="10" fillId="63" borderId="14" xfId="0" applyFont="1" applyFill="1" applyBorder="1" applyAlignment="1" applyProtection="1">
      <alignment horizontal="center" vertical="center" wrapText="1"/>
      <protection locked="0"/>
    </xf>
    <xf numFmtId="0" fontId="10" fillId="64" borderId="69" xfId="0" applyFont="1" applyFill="1" applyBorder="1" applyAlignment="1" applyProtection="1">
      <alignment horizontal="center" vertical="center" wrapText="1"/>
      <protection locked="0"/>
    </xf>
    <xf numFmtId="0" fontId="10" fillId="65" borderId="67" xfId="0" applyFont="1" applyFill="1" applyBorder="1" applyAlignment="1" applyProtection="1">
      <alignment horizontal="center" vertical="center" wrapText="1"/>
      <protection locked="0"/>
    </xf>
    <xf numFmtId="0" fontId="10" fillId="66" borderId="70" xfId="0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37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68" xfId="0" applyFont="1" applyFill="1" applyBorder="1" applyAlignment="1">
      <alignment horizontal="center"/>
    </xf>
    <xf numFmtId="179" fontId="20" fillId="33" borderId="15" xfId="0" applyNumberFormat="1" applyFont="1" applyFill="1" applyBorder="1" applyAlignment="1">
      <alignment horizontal="center" vertical="center"/>
    </xf>
    <xf numFmtId="179" fontId="20" fillId="33" borderId="3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73" xfId="0" applyNumberFormat="1" applyFont="1" applyFill="1" applyBorder="1" applyAlignment="1">
      <alignment horizontal="center" vertical="center"/>
    </xf>
    <xf numFmtId="176" fontId="9" fillId="33" borderId="28" xfId="0" applyNumberFormat="1" applyFont="1" applyFill="1" applyBorder="1" applyAlignment="1">
      <alignment horizontal="center" vertical="center"/>
    </xf>
    <xf numFmtId="0" fontId="107" fillId="33" borderId="74" xfId="0" applyFont="1" applyFill="1" applyBorder="1" applyAlignment="1">
      <alignment horizontal="center" vertical="center"/>
    </xf>
    <xf numFmtId="0" fontId="107" fillId="33" borderId="75" xfId="0" applyFont="1" applyFill="1" applyBorder="1" applyAlignment="1">
      <alignment horizontal="center" vertical="center"/>
    </xf>
    <xf numFmtId="0" fontId="107" fillId="33" borderId="76" xfId="0" applyFont="1" applyFill="1" applyBorder="1" applyAlignment="1">
      <alignment horizontal="center" vertical="center"/>
    </xf>
    <xf numFmtId="0" fontId="107" fillId="33" borderId="77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7" fillId="33" borderId="78" xfId="0" applyFont="1" applyFill="1" applyBorder="1" applyAlignment="1">
      <alignment horizontal="center" vertical="center"/>
    </xf>
    <xf numFmtId="0" fontId="107" fillId="33" borderId="79" xfId="0" applyFont="1" applyFill="1" applyBorder="1" applyAlignment="1">
      <alignment horizontal="center" vertical="center"/>
    </xf>
    <xf numFmtId="0" fontId="107" fillId="33" borderId="80" xfId="0" applyFont="1" applyFill="1" applyBorder="1" applyAlignment="1">
      <alignment horizontal="center" vertical="center"/>
    </xf>
    <xf numFmtId="0" fontId="107" fillId="33" borderId="81" xfId="0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left" vertical="center" wrapText="1"/>
    </xf>
    <xf numFmtId="173" fontId="9" fillId="33" borderId="28" xfId="0" applyNumberFormat="1" applyFont="1" applyFill="1" applyBorder="1" applyAlignment="1">
      <alignment horizontal="left" vertical="center" wrapText="1"/>
    </xf>
    <xf numFmtId="173" fontId="9" fillId="33" borderId="37" xfId="0" applyNumberFormat="1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left" vertical="center"/>
    </xf>
    <xf numFmtId="0" fontId="9" fillId="33" borderId="83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49" fontId="21" fillId="33" borderId="15" xfId="50" applyNumberFormat="1" applyFont="1" applyFill="1" applyBorder="1" applyAlignment="1">
      <alignment horizontal="left" vertical="center" wrapText="1"/>
      <protection/>
    </xf>
    <xf numFmtId="49" fontId="21" fillId="33" borderId="28" xfId="50" applyNumberFormat="1" applyFont="1" applyFill="1" applyBorder="1" applyAlignment="1">
      <alignment horizontal="left" vertical="center" wrapText="1"/>
      <protection/>
    </xf>
    <xf numFmtId="0" fontId="20" fillId="33" borderId="15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37" xfId="0" applyFont="1" applyFill="1" applyBorder="1" applyAlignment="1">
      <alignment horizontal="right" vertical="center"/>
    </xf>
    <xf numFmtId="0" fontId="25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24" fillId="33" borderId="82" xfId="0" applyFont="1" applyFill="1" applyBorder="1" applyAlignment="1">
      <alignment horizontal="center" vertical="center" wrapText="1"/>
    </xf>
    <xf numFmtId="0" fontId="24" fillId="33" borderId="8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85" xfId="0" applyNumberFormat="1" applyFont="1" applyFill="1" applyBorder="1" applyAlignment="1">
      <alignment horizontal="center" vertical="center"/>
    </xf>
    <xf numFmtId="49" fontId="9" fillId="33" borderId="73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1" fontId="9" fillId="33" borderId="28" xfId="0" applyNumberFormat="1" applyFont="1" applyFill="1" applyBorder="1" applyAlignment="1">
      <alignment horizontal="left"/>
    </xf>
    <xf numFmtId="1" fontId="9" fillId="33" borderId="37" xfId="0" applyNumberFormat="1" applyFont="1" applyFill="1" applyBorder="1" applyAlignment="1">
      <alignment horizontal="left"/>
    </xf>
    <xf numFmtId="0" fontId="26" fillId="33" borderId="28" xfId="50" applyFont="1" applyFill="1" applyBorder="1" applyAlignment="1">
      <alignment horizontal="left" vertical="center" wrapText="1"/>
      <protection/>
    </xf>
    <xf numFmtId="0" fontId="26" fillId="33" borderId="37" xfId="50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26</xdr:row>
      <xdr:rowOff>76200</xdr:rowOff>
    </xdr:from>
    <xdr:to>
      <xdr:col>6</xdr:col>
      <xdr:colOff>219075</xdr:colOff>
      <xdr:row>27</xdr:row>
      <xdr:rowOff>123825</xdr:rowOff>
    </xdr:to>
    <xdr:sp macro="[0]!Mtinkutusu1_Tıklat">
      <xdr:nvSpPr>
        <xdr:cNvPr id="31" name="34 Metin kutusu"/>
        <xdr:cNvSpPr txBox="1">
          <a:spLocks noChangeArrowheads="1"/>
        </xdr:cNvSpPr>
      </xdr:nvSpPr>
      <xdr:spPr>
        <a:xfrm>
          <a:off x="32861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2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26</xdr:row>
      <xdr:rowOff>85725</xdr:rowOff>
    </xdr:from>
    <xdr:to>
      <xdr:col>6</xdr:col>
      <xdr:colOff>1276350</xdr:colOff>
      <xdr:row>27</xdr:row>
      <xdr:rowOff>123825</xdr:rowOff>
    </xdr:to>
    <xdr:sp macro="[0]!DikdörtgenBelirtmeÇizgisi_Tıklat">
      <xdr:nvSpPr>
        <xdr:cNvPr id="33" name="35 Dikdörtgen Belirtme Çizgisi"/>
        <xdr:cNvSpPr>
          <a:spLocks/>
        </xdr:cNvSpPr>
      </xdr:nvSpPr>
      <xdr:spPr>
        <a:xfrm flipV="1">
          <a:off x="3543300" y="4943475"/>
          <a:ext cx="1028700" cy="219075"/>
        </a:xfrm>
        <a:prstGeom prst="wedgeRectCallout">
          <a:avLst>
            <a:gd name="adj1" fmla="val -22685"/>
            <a:gd name="adj2" fmla="val 105976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FORMU TEMİZLE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zoomScale="115" zoomScaleNormal="115" workbookViewId="0" topLeftCell="E1">
      <selection activeCell="Q23" sqref="Q23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"/>
      <c r="R2" s="14"/>
    </row>
    <row r="3" spans="1:42" s="13" customFormat="1" ht="3.75" customHeight="1" thickBot="1">
      <c r="A3" s="15"/>
      <c r="B3" s="145"/>
      <c r="C3" s="58"/>
      <c r="D3" s="59"/>
      <c r="E3" s="59"/>
      <c r="F3" s="59"/>
      <c r="G3" s="64"/>
      <c r="H3" s="64"/>
      <c r="I3" s="59"/>
      <c r="J3" s="59"/>
      <c r="K3" s="59"/>
      <c r="L3" s="59"/>
      <c r="M3" s="59"/>
      <c r="N3" s="59"/>
      <c r="O3" s="59"/>
      <c r="P3" s="147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45"/>
      <c r="C4" s="59"/>
      <c r="D4" s="148" t="s">
        <v>34</v>
      </c>
      <c r="E4" s="149"/>
      <c r="F4" s="149"/>
      <c r="G4" s="150"/>
      <c r="H4" s="80"/>
      <c r="I4" s="158"/>
      <c r="J4" s="158"/>
      <c r="K4" s="158"/>
      <c r="L4" s="158"/>
      <c r="M4" s="61"/>
      <c r="N4" s="61"/>
      <c r="O4" s="65"/>
      <c r="P4" s="147"/>
      <c r="Q4" s="14"/>
    </row>
    <row r="5" spans="1:42" s="24" customFormat="1" ht="14.25" customHeight="1" thickBot="1" thickTop="1">
      <c r="A5" s="22"/>
      <c r="B5" s="145"/>
      <c r="C5" s="60"/>
      <c r="D5" s="27" t="s">
        <v>0</v>
      </c>
      <c r="E5" s="179" t="s">
        <v>78</v>
      </c>
      <c r="F5" s="179"/>
      <c r="G5" s="180"/>
      <c r="H5" s="81"/>
      <c r="I5" s="155" t="s">
        <v>53</v>
      </c>
      <c r="J5" s="156"/>
      <c r="K5" s="156"/>
      <c r="L5" s="156"/>
      <c r="M5" s="156"/>
      <c r="N5" s="157"/>
      <c r="O5" s="66"/>
      <c r="P5" s="147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45"/>
      <c r="C6" s="60"/>
      <c r="D6" s="27" t="s">
        <v>1</v>
      </c>
      <c r="E6" s="177" t="s">
        <v>68</v>
      </c>
      <c r="F6" s="177"/>
      <c r="G6" s="178"/>
      <c r="H6" s="81"/>
      <c r="I6" s="92" t="s">
        <v>19</v>
      </c>
      <c r="J6" s="55">
        <f>BORDRO!S19</f>
        <v>3210.38</v>
      </c>
      <c r="K6" s="159" t="s">
        <v>31</v>
      </c>
      <c r="L6" s="159"/>
      <c r="M6" s="159"/>
      <c r="N6" s="160"/>
      <c r="O6" s="67"/>
      <c r="P6" s="147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45"/>
      <c r="C7" s="60"/>
      <c r="D7" s="27" t="s">
        <v>2</v>
      </c>
      <c r="E7" s="111">
        <v>12</v>
      </c>
      <c r="F7" s="99" t="s">
        <v>58</v>
      </c>
      <c r="G7" s="51">
        <v>450</v>
      </c>
      <c r="H7" s="81"/>
      <c r="I7" s="93" t="s">
        <v>20</v>
      </c>
      <c r="J7" s="25">
        <v>10</v>
      </c>
      <c r="K7" s="161" t="s">
        <v>73</v>
      </c>
      <c r="L7" s="162"/>
      <c r="M7" s="162"/>
      <c r="N7" s="163"/>
      <c r="O7" s="67"/>
      <c r="P7" s="147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45"/>
      <c r="C8" s="60"/>
      <c r="D8" s="27" t="s">
        <v>3</v>
      </c>
      <c r="E8" s="181">
        <v>34.18</v>
      </c>
      <c r="F8" s="181"/>
      <c r="G8" s="182"/>
      <c r="H8" s="82"/>
      <c r="I8" s="92" t="s">
        <v>21</v>
      </c>
      <c r="J8" s="55">
        <v>9</v>
      </c>
      <c r="K8" s="164"/>
      <c r="L8" s="165"/>
      <c r="M8" s="165"/>
      <c r="N8" s="166"/>
      <c r="O8" s="68"/>
      <c r="P8" s="147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45"/>
      <c r="C9" s="60"/>
      <c r="D9" s="27" t="s">
        <v>65</v>
      </c>
      <c r="E9" s="179" t="s">
        <v>79</v>
      </c>
      <c r="F9" s="179"/>
      <c r="G9" s="180"/>
      <c r="H9" s="81"/>
      <c r="I9" s="92" t="s">
        <v>22</v>
      </c>
      <c r="J9" s="56" t="str">
        <f>IF(K7="EVET",ROUND((J6*J7*J8)/1200,2),"0")</f>
        <v>0</v>
      </c>
      <c r="K9" s="167" t="s">
        <v>45</v>
      </c>
      <c r="L9" s="168"/>
      <c r="M9" s="168"/>
      <c r="N9" s="169"/>
      <c r="O9" s="68"/>
      <c r="P9" s="147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45"/>
      <c r="C10" s="60"/>
      <c r="D10" s="27" t="s">
        <v>66</v>
      </c>
      <c r="E10" s="179" t="s">
        <v>80</v>
      </c>
      <c r="F10" s="179"/>
      <c r="G10" s="180"/>
      <c r="H10" s="81"/>
      <c r="I10" s="94" t="s">
        <v>33</v>
      </c>
      <c r="J10" s="57">
        <f>IF(K7="EVET",J6+J9,J6)</f>
        <v>3210.38</v>
      </c>
      <c r="K10" s="170"/>
      <c r="L10" s="171"/>
      <c r="M10" s="171"/>
      <c r="N10" s="172"/>
      <c r="O10" s="60"/>
      <c r="P10" s="147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45"/>
      <c r="C11" s="60"/>
      <c r="D11" s="87" t="s">
        <v>63</v>
      </c>
      <c r="E11" s="183">
        <v>1400</v>
      </c>
      <c r="F11" s="183"/>
      <c r="G11" s="184"/>
      <c r="H11" s="82"/>
      <c r="I11" s="79"/>
      <c r="J11" s="79"/>
      <c r="K11" s="79"/>
      <c r="L11" s="79"/>
      <c r="M11" s="79"/>
      <c r="N11" s="79"/>
      <c r="O11" s="69"/>
      <c r="P11" s="147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45"/>
      <c r="C12" s="60"/>
      <c r="D12" s="87" t="s">
        <v>64</v>
      </c>
      <c r="E12" s="185">
        <v>100</v>
      </c>
      <c r="F12" s="185"/>
      <c r="G12" s="186"/>
      <c r="H12" s="81"/>
      <c r="I12" s="151" t="s">
        <v>12</v>
      </c>
      <c r="J12" s="152"/>
      <c r="K12" s="152"/>
      <c r="L12" s="152"/>
      <c r="M12" s="152"/>
      <c r="N12" s="153"/>
      <c r="O12" s="70"/>
      <c r="P12" s="147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45"/>
      <c r="C13" s="60"/>
      <c r="D13" s="86" t="s">
        <v>4</v>
      </c>
      <c r="E13" s="179"/>
      <c r="F13" s="179"/>
      <c r="G13" s="180"/>
      <c r="H13" s="83"/>
      <c r="I13" s="95" t="s">
        <v>23</v>
      </c>
      <c r="J13" s="192" t="s">
        <v>24</v>
      </c>
      <c r="K13" s="192"/>
      <c r="L13" s="192" t="s">
        <v>26</v>
      </c>
      <c r="M13" s="192"/>
      <c r="N13" s="193"/>
      <c r="O13" s="71"/>
      <c r="P13" s="147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45"/>
      <c r="C14" s="60"/>
      <c r="D14" s="86" t="s">
        <v>5</v>
      </c>
      <c r="E14" s="179"/>
      <c r="F14" s="179"/>
      <c r="G14" s="180"/>
      <c r="H14" s="83"/>
      <c r="I14" s="95"/>
      <c r="J14" s="96" t="s">
        <v>25</v>
      </c>
      <c r="K14" s="96" t="s">
        <v>30</v>
      </c>
      <c r="L14" s="97" t="s">
        <v>27</v>
      </c>
      <c r="M14" s="97" t="s">
        <v>28</v>
      </c>
      <c r="N14" s="98" t="s">
        <v>29</v>
      </c>
      <c r="O14" s="72"/>
      <c r="P14" s="147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45"/>
      <c r="C15" s="60"/>
      <c r="D15" s="28" t="s">
        <v>6</v>
      </c>
      <c r="E15" s="179"/>
      <c r="F15" s="179"/>
      <c r="G15" s="180"/>
      <c r="H15" s="83"/>
      <c r="I15" s="52">
        <v>2013</v>
      </c>
      <c r="J15" s="53">
        <v>28</v>
      </c>
      <c r="K15" s="53">
        <v>29</v>
      </c>
      <c r="L15" s="53">
        <v>33</v>
      </c>
      <c r="M15" s="53">
        <v>35.5</v>
      </c>
      <c r="N15" s="54">
        <v>38.5</v>
      </c>
      <c r="O15" s="72"/>
      <c r="P15" s="147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45"/>
      <c r="C16" s="60"/>
      <c r="D16" s="28" t="s">
        <v>5</v>
      </c>
      <c r="E16" s="179"/>
      <c r="F16" s="179"/>
      <c r="G16" s="180"/>
      <c r="H16" s="83"/>
      <c r="I16" s="52">
        <v>2014</v>
      </c>
      <c r="J16" s="53">
        <v>30</v>
      </c>
      <c r="K16" s="53">
        <v>31</v>
      </c>
      <c r="L16" s="53">
        <v>35</v>
      </c>
      <c r="M16" s="53">
        <v>37.5</v>
      </c>
      <c r="N16" s="54">
        <v>40.5</v>
      </c>
      <c r="O16" s="72"/>
      <c r="P16" s="147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45"/>
      <c r="C17" s="60"/>
      <c r="D17" s="86" t="s">
        <v>7</v>
      </c>
      <c r="E17" s="179"/>
      <c r="F17" s="179"/>
      <c r="G17" s="180"/>
      <c r="H17" s="83"/>
      <c r="I17" s="112">
        <v>2015</v>
      </c>
      <c r="J17" s="113">
        <v>32</v>
      </c>
      <c r="K17" s="113">
        <v>33</v>
      </c>
      <c r="L17" s="113">
        <v>37.5</v>
      </c>
      <c r="M17" s="113">
        <v>40</v>
      </c>
      <c r="N17" s="114">
        <v>43</v>
      </c>
      <c r="O17" s="72"/>
      <c r="P17" s="147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45"/>
      <c r="C18" s="60"/>
      <c r="D18" s="86" t="s">
        <v>5</v>
      </c>
      <c r="E18" s="179"/>
      <c r="F18" s="179"/>
      <c r="G18" s="180"/>
      <c r="H18" s="83"/>
      <c r="I18" s="112">
        <v>2016</v>
      </c>
      <c r="J18" s="113">
        <v>34.18</v>
      </c>
      <c r="K18" s="113">
        <v>35.24</v>
      </c>
      <c r="L18" s="113">
        <v>40.05</v>
      </c>
      <c r="M18" s="113">
        <v>42.72</v>
      </c>
      <c r="N18" s="114">
        <v>45.92</v>
      </c>
      <c r="O18" s="72"/>
      <c r="P18" s="147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45"/>
      <c r="C19" s="60"/>
      <c r="D19" s="28" t="s">
        <v>8</v>
      </c>
      <c r="E19" s="179"/>
      <c r="F19" s="179"/>
      <c r="G19" s="180"/>
      <c r="H19" s="83"/>
      <c r="I19" s="79"/>
      <c r="J19" s="79"/>
      <c r="K19" s="79"/>
      <c r="L19" s="79"/>
      <c r="M19" s="79"/>
      <c r="N19" s="79"/>
      <c r="O19" s="72"/>
      <c r="P19" s="147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45"/>
      <c r="C20" s="60"/>
      <c r="D20" s="28" t="s">
        <v>5</v>
      </c>
      <c r="E20" s="179"/>
      <c r="F20" s="179"/>
      <c r="G20" s="180"/>
      <c r="H20" s="83"/>
      <c r="I20" s="174" t="s">
        <v>32</v>
      </c>
      <c r="J20" s="175"/>
      <c r="K20" s="175"/>
      <c r="L20" s="175"/>
      <c r="M20" s="175"/>
      <c r="N20" s="176"/>
      <c r="O20" s="60"/>
      <c r="P20" s="147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45"/>
      <c r="C21" s="60"/>
      <c r="D21" s="86" t="s">
        <v>9</v>
      </c>
      <c r="E21" s="179"/>
      <c r="F21" s="179"/>
      <c r="G21" s="180"/>
      <c r="H21" s="83"/>
      <c r="I21" s="194"/>
      <c r="J21" s="195"/>
      <c r="K21" s="159" t="s">
        <v>44</v>
      </c>
      <c r="L21" s="159"/>
      <c r="M21" s="159"/>
      <c r="N21" s="173"/>
      <c r="O21" s="73"/>
      <c r="P21" s="147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45"/>
      <c r="C22" s="60"/>
      <c r="D22" s="86" t="s">
        <v>5</v>
      </c>
      <c r="E22" s="179"/>
      <c r="F22" s="179"/>
      <c r="G22" s="180"/>
      <c r="H22" s="83"/>
      <c r="I22" s="196"/>
      <c r="J22" s="197"/>
      <c r="K22" s="207" t="s">
        <v>73</v>
      </c>
      <c r="L22" s="207"/>
      <c r="M22" s="207"/>
      <c r="N22" s="208"/>
      <c r="O22" s="66"/>
      <c r="P22" s="147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45"/>
      <c r="C23" s="60"/>
      <c r="D23" s="88" t="s">
        <v>10</v>
      </c>
      <c r="E23" s="179"/>
      <c r="F23" s="179"/>
      <c r="G23" s="180"/>
      <c r="H23" s="83"/>
      <c r="I23" s="198"/>
      <c r="J23" s="199"/>
      <c r="K23" s="209"/>
      <c r="L23" s="209"/>
      <c r="M23" s="209"/>
      <c r="N23" s="210"/>
      <c r="O23" s="74"/>
      <c r="P23" s="147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45"/>
      <c r="C24" s="60"/>
      <c r="D24" s="88" t="s">
        <v>5</v>
      </c>
      <c r="E24" s="179"/>
      <c r="F24" s="179"/>
      <c r="G24" s="180"/>
      <c r="H24" s="83"/>
      <c r="I24" s="79"/>
      <c r="J24" s="79"/>
      <c r="K24" s="79"/>
      <c r="L24" s="79"/>
      <c r="M24" s="79"/>
      <c r="N24" s="79"/>
      <c r="O24" s="74"/>
      <c r="P24" s="147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45"/>
      <c r="C25" s="60"/>
      <c r="D25" s="86" t="s">
        <v>11</v>
      </c>
      <c r="E25" s="179"/>
      <c r="F25" s="179"/>
      <c r="G25" s="180"/>
      <c r="H25" s="83"/>
      <c r="I25" s="203" t="s">
        <v>35</v>
      </c>
      <c r="J25" s="204"/>
      <c r="K25" s="200" t="s">
        <v>84</v>
      </c>
      <c r="L25" s="201"/>
      <c r="M25" s="201"/>
      <c r="N25" s="202"/>
      <c r="O25" s="75"/>
      <c r="P25" s="147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45"/>
      <c r="C26" s="60"/>
      <c r="D26" s="86" t="s">
        <v>5</v>
      </c>
      <c r="E26" s="179"/>
      <c r="F26" s="179"/>
      <c r="G26" s="180"/>
      <c r="H26" s="78"/>
      <c r="I26" s="205"/>
      <c r="J26" s="206"/>
      <c r="K26" s="154" t="s">
        <v>36</v>
      </c>
      <c r="L26" s="154"/>
      <c r="M26" s="154"/>
      <c r="N26" s="154"/>
      <c r="O26" s="76"/>
      <c r="P26" s="147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45"/>
      <c r="C27" s="60"/>
      <c r="D27" s="29" t="s">
        <v>52</v>
      </c>
      <c r="E27" s="187">
        <f>J10</f>
        <v>3210.38</v>
      </c>
      <c r="F27" s="187"/>
      <c r="G27" s="188"/>
      <c r="H27" s="78"/>
      <c r="I27" s="79"/>
      <c r="J27" s="79"/>
      <c r="K27" s="79"/>
      <c r="L27" s="79"/>
      <c r="M27" s="79"/>
      <c r="N27" s="79"/>
      <c r="O27" s="77"/>
      <c r="P27" s="147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45"/>
      <c r="C28" s="59"/>
      <c r="D28" s="61"/>
      <c r="E28" s="61"/>
      <c r="F28" s="61"/>
      <c r="G28" s="61"/>
      <c r="H28" s="62"/>
      <c r="I28" s="63"/>
      <c r="J28" s="63"/>
      <c r="K28" s="77"/>
      <c r="L28" s="77"/>
      <c r="M28" s="77"/>
      <c r="N28" s="77"/>
      <c r="O28" s="77"/>
      <c r="P28" s="147"/>
      <c r="Q28" s="14"/>
    </row>
    <row r="29" spans="2:17" ht="15" customHeight="1" thickBot="1" thickTop="1">
      <c r="B29" s="145"/>
      <c r="C29" s="59"/>
      <c r="D29" s="91" t="s">
        <v>61</v>
      </c>
      <c r="E29" s="189" t="s">
        <v>77</v>
      </c>
      <c r="F29" s="190"/>
      <c r="G29" s="191"/>
      <c r="H29" s="62"/>
      <c r="I29" s="63"/>
      <c r="J29" s="63"/>
      <c r="K29" s="77"/>
      <c r="L29" s="77"/>
      <c r="M29" s="77"/>
      <c r="N29" s="77"/>
      <c r="O29" s="77"/>
      <c r="P29" s="147"/>
      <c r="Q29" s="14"/>
    </row>
    <row r="30" spans="2:17" ht="5.25" customHeight="1" thickTop="1">
      <c r="B30" s="145"/>
      <c r="C30" s="59"/>
      <c r="D30" s="84"/>
      <c r="E30" s="84"/>
      <c r="F30" s="84"/>
      <c r="G30" s="85"/>
      <c r="H30" s="62"/>
      <c r="I30" s="77"/>
      <c r="J30" s="77"/>
      <c r="K30" s="77"/>
      <c r="L30" s="77"/>
      <c r="M30" s="77"/>
      <c r="N30" s="77"/>
      <c r="O30" s="77"/>
      <c r="P30" s="147"/>
      <c r="Q30" s="14"/>
    </row>
    <row r="31" spans="2:17" ht="12" customHeight="1"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  <c r="Q31" s="14"/>
    </row>
    <row r="32" spans="2:18" s="15" customFormat="1" ht="12.75">
      <c r="B32" s="14"/>
      <c r="C32" s="14"/>
      <c r="D32" s="14"/>
      <c r="E32" s="14"/>
      <c r="F32" s="14"/>
      <c r="G32" s="120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46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47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48</v>
      </c>
      <c r="G35" s="17"/>
      <c r="H35" s="17"/>
      <c r="O35" s="14"/>
      <c r="P35" s="14"/>
      <c r="Q35" s="14"/>
    </row>
    <row r="36" spans="4:17" s="15" customFormat="1" ht="12.75" hidden="1">
      <c r="D36" s="26" t="s">
        <v>49</v>
      </c>
      <c r="G36" s="17"/>
      <c r="H36" s="17"/>
      <c r="O36" s="14"/>
      <c r="P36" s="14"/>
      <c r="Q36" s="14"/>
    </row>
    <row r="37" spans="4:15" s="15" customFormat="1" ht="12.75" hidden="1">
      <c r="D37" s="26" t="s">
        <v>50</v>
      </c>
      <c r="G37" s="17"/>
      <c r="H37" s="17"/>
      <c r="O37" s="14"/>
    </row>
    <row r="38" spans="4:15" s="15" customFormat="1" ht="12.75" hidden="1">
      <c r="D38" s="26" t="s">
        <v>51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E6AF" sheet="1"/>
  <mergeCells count="43">
    <mergeCell ref="I21:J23"/>
    <mergeCell ref="K25:N25"/>
    <mergeCell ref="I25:J26"/>
    <mergeCell ref="E24:G24"/>
    <mergeCell ref="E25:G25"/>
    <mergeCell ref="E26:G26"/>
    <mergeCell ref="K22:N23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G34"/>
  <sheetViews>
    <sheetView zoomScalePageLayoutView="0" workbookViewId="0" topLeftCell="A1">
      <selection activeCell="AA22" sqref="AA22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3.00390625" style="4" customWidth="1"/>
    <col min="4" max="4" width="1.57421875" style="4" customWidth="1"/>
    <col min="5" max="5" width="5.00390625" style="4" customWidth="1"/>
    <col min="6" max="6" width="5.28125" style="4" customWidth="1"/>
    <col min="7" max="7" width="6.421875" style="4" customWidth="1"/>
    <col min="8" max="8" width="2.421875" style="4" customWidth="1"/>
    <col min="9" max="9" width="9.28125" style="4" customWidth="1"/>
    <col min="10" max="10" width="2.7109375" style="4" customWidth="1"/>
    <col min="11" max="11" width="4.140625" style="4" customWidth="1"/>
    <col min="12" max="12" width="5.8515625" style="4" customWidth="1"/>
    <col min="13" max="13" width="9.7109375" style="4" customWidth="1"/>
    <col min="14" max="14" width="2.8515625" style="4" customWidth="1"/>
    <col min="15" max="15" width="11.7109375" style="4" customWidth="1"/>
    <col min="16" max="18" width="11.00390625" style="4" customWidth="1"/>
    <col min="19" max="19" width="10.421875" style="4" customWidth="1"/>
    <col min="20" max="20" width="10.8515625" style="35" customWidth="1"/>
    <col min="21" max="21" width="5.8515625" style="35" hidden="1" customWidth="1"/>
    <col min="22" max="22" width="5.140625" style="35" hidden="1" customWidth="1"/>
    <col min="23" max="23" width="6.140625" style="35" hidden="1" customWidth="1"/>
    <col min="24" max="24" width="8.00390625" style="35" hidden="1" customWidth="1"/>
    <col min="25" max="25" width="10.28125" style="35" hidden="1" customWidth="1"/>
    <col min="26" max="59" width="9.140625" style="35" customWidth="1"/>
    <col min="60" max="16384" width="9.140625" style="4" customWidth="1"/>
  </cols>
  <sheetData>
    <row r="1" spans="1:19" ht="37.5" customHeight="1">
      <c r="A1" s="255" t="s">
        <v>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2.75">
      <c r="A2" s="133" t="s">
        <v>67</v>
      </c>
      <c r="B2" s="137" t="s">
        <v>55</v>
      </c>
      <c r="C2" s="280" t="str">
        <f>IF('BİLGİ GİRİŞİ'!E5="","",'BİLGİ GİRİŞİ'!E5)</f>
        <v>Sedat ATAM</v>
      </c>
      <c r="D2" s="280"/>
      <c r="E2" s="280"/>
      <c r="F2" s="280"/>
      <c r="G2" s="280"/>
      <c r="H2" s="280"/>
      <c r="I2" s="280"/>
      <c r="J2" s="280"/>
      <c r="K2" s="281"/>
      <c r="L2" s="128" t="s">
        <v>61</v>
      </c>
      <c r="M2" s="135"/>
      <c r="N2" s="140" t="s">
        <v>55</v>
      </c>
      <c r="O2" s="129" t="str">
        <f>'BİLGİ GİRİŞİ'!E29</f>
        <v>BULANIK İLÇE MİLLİ EĞİTİM MÜDÜRLÜĞÜ</v>
      </c>
      <c r="P2" s="129"/>
      <c r="Q2" s="129"/>
      <c r="R2" s="129"/>
      <c r="S2" s="130"/>
    </row>
    <row r="3" spans="1:59" s="6" customFormat="1" ht="12.75" customHeight="1">
      <c r="A3" s="133" t="s">
        <v>56</v>
      </c>
      <c r="B3" s="137" t="s">
        <v>55</v>
      </c>
      <c r="C3" s="280" t="str">
        <f>'BİLGİ GİRİŞİ'!E6</f>
        <v>Bilgisayar İşletmeni</v>
      </c>
      <c r="D3" s="280"/>
      <c r="E3" s="280"/>
      <c r="F3" s="280"/>
      <c r="G3" s="280"/>
      <c r="H3" s="280"/>
      <c r="I3" s="280"/>
      <c r="J3" s="280"/>
      <c r="K3" s="281"/>
      <c r="L3" s="121"/>
      <c r="M3" s="131"/>
      <c r="N3" s="141" t="s">
        <v>55</v>
      </c>
      <c r="O3" s="131"/>
      <c r="P3" s="131"/>
      <c r="Q3" s="131"/>
      <c r="R3" s="131"/>
      <c r="S3" s="132"/>
      <c r="T3" s="34"/>
      <c r="U3" s="45"/>
      <c r="V3" s="4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6" customFormat="1" ht="12.75" customHeight="1">
      <c r="A4" s="30" t="s">
        <v>57</v>
      </c>
      <c r="B4" s="138" t="s">
        <v>55</v>
      </c>
      <c r="C4" s="31">
        <f>IF('BİLGİ GİRİŞİ'!E7="","",'BİLGİ GİRİŞİ'!E7)</f>
        <v>12</v>
      </c>
      <c r="D4" s="31" t="s">
        <v>58</v>
      </c>
      <c r="E4" s="282">
        <f>IF('BİLGİ GİRİŞİ'!G7="","",'BİLGİ GİRİŞİ'!G7)</f>
        <v>450</v>
      </c>
      <c r="F4" s="282"/>
      <c r="G4" s="282"/>
      <c r="H4" s="282"/>
      <c r="I4" s="282"/>
      <c r="J4" s="282"/>
      <c r="K4" s="283"/>
      <c r="L4" s="286" t="s">
        <v>82</v>
      </c>
      <c r="M4" s="287"/>
      <c r="N4" s="140" t="s">
        <v>55</v>
      </c>
      <c r="O4" s="122">
        <f ca="1">YEAR(TODAY())</f>
        <v>2016</v>
      </c>
      <c r="P4" s="135"/>
      <c r="Q4" s="135"/>
      <c r="R4" s="135"/>
      <c r="S4" s="136"/>
      <c r="T4" s="34"/>
      <c r="U4" s="45"/>
      <c r="V4" s="4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6" customFormat="1" ht="15.75" customHeight="1">
      <c r="A5" s="32" t="s">
        <v>76</v>
      </c>
      <c r="B5" s="139" t="s">
        <v>55</v>
      </c>
      <c r="C5" s="284" t="str">
        <f>IF('BİLGİ GİRİŞİ'!E9="","",'BİLGİ GİRİŞİ'!E9)</f>
        <v>MUŞ/Bulanık İlçe M.E.M</v>
      </c>
      <c r="D5" s="284"/>
      <c r="E5" s="284"/>
      <c r="F5" s="284"/>
      <c r="G5" s="284"/>
      <c r="H5" s="284"/>
      <c r="I5" s="284"/>
      <c r="J5" s="284"/>
      <c r="K5" s="285"/>
      <c r="L5" s="250" t="s">
        <v>83</v>
      </c>
      <c r="M5" s="251"/>
      <c r="N5" s="142" t="s">
        <v>55</v>
      </c>
      <c r="O5" s="134" t="str">
        <f>IF('BİLGİ GİRİŞİ'!E10="","",'BİLGİ GİRİŞİ'!E10)</f>
        <v>İZMİR/Konak İlçe M.E.M</v>
      </c>
      <c r="P5" s="129"/>
      <c r="Q5" s="129"/>
      <c r="R5" s="129"/>
      <c r="S5" s="130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6" customFormat="1" ht="6.75" customHeight="1">
      <c r="A6" s="124"/>
      <c r="B6" s="124"/>
      <c r="C6" s="125"/>
      <c r="D6" s="125"/>
      <c r="E6" s="125"/>
      <c r="F6" s="125"/>
      <c r="G6" s="125"/>
      <c r="H6" s="125"/>
      <c r="I6" s="125"/>
      <c r="J6" s="126"/>
      <c r="K6" s="126"/>
      <c r="L6" s="126"/>
      <c r="M6" s="126"/>
      <c r="N6" s="143"/>
      <c r="O6" s="127"/>
      <c r="P6" s="127"/>
      <c r="Q6" s="127"/>
      <c r="R6" s="127"/>
      <c r="S6" s="127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22" ht="12.75" customHeight="1">
      <c r="A7" s="247" t="s">
        <v>14</v>
      </c>
      <c r="B7" s="256" t="s">
        <v>5</v>
      </c>
      <c r="C7" s="257"/>
      <c r="D7" s="257"/>
      <c r="E7" s="258"/>
      <c r="F7" s="214" t="s">
        <v>12</v>
      </c>
      <c r="G7" s="215"/>
      <c r="H7" s="215"/>
      <c r="I7" s="215"/>
      <c r="J7" s="215"/>
      <c r="K7" s="215"/>
      <c r="L7" s="216"/>
      <c r="M7" s="226" t="s">
        <v>13</v>
      </c>
      <c r="N7" s="271"/>
      <c r="O7" s="271"/>
      <c r="P7" s="271"/>
      <c r="Q7" s="227"/>
      <c r="R7" s="268" t="s">
        <v>69</v>
      </c>
      <c r="S7" s="265" t="s">
        <v>15</v>
      </c>
      <c r="V7" s="47"/>
    </row>
    <row r="8" spans="1:19" ht="12.75">
      <c r="A8" s="248"/>
      <c r="B8" s="259"/>
      <c r="C8" s="260"/>
      <c r="D8" s="260"/>
      <c r="E8" s="261"/>
      <c r="F8" s="228" t="s">
        <v>75</v>
      </c>
      <c r="G8" s="229"/>
      <c r="H8" s="228" t="s">
        <v>59</v>
      </c>
      <c r="I8" s="229"/>
      <c r="J8" s="228" t="s">
        <v>17</v>
      </c>
      <c r="K8" s="275"/>
      <c r="L8" s="229"/>
      <c r="M8" s="228" t="s">
        <v>37</v>
      </c>
      <c r="N8" s="229"/>
      <c r="O8" s="265" t="s">
        <v>38</v>
      </c>
      <c r="P8" s="226" t="s">
        <v>60</v>
      </c>
      <c r="Q8" s="227"/>
      <c r="R8" s="269"/>
      <c r="S8" s="267"/>
    </row>
    <row r="9" spans="1:19" ht="12.75">
      <c r="A9" s="248"/>
      <c r="B9" s="259"/>
      <c r="C9" s="260"/>
      <c r="D9" s="260"/>
      <c r="E9" s="261"/>
      <c r="F9" s="212"/>
      <c r="G9" s="272"/>
      <c r="H9" s="212"/>
      <c r="I9" s="272"/>
      <c r="J9" s="230"/>
      <c r="K9" s="276"/>
      <c r="L9" s="231"/>
      <c r="M9" s="230"/>
      <c r="N9" s="231"/>
      <c r="O9" s="266"/>
      <c r="P9" s="89" t="s">
        <v>16</v>
      </c>
      <c r="Q9" s="123" t="s">
        <v>17</v>
      </c>
      <c r="R9" s="270"/>
      <c r="S9" s="266"/>
    </row>
    <row r="10" spans="1:24" ht="12.75">
      <c r="A10" s="249"/>
      <c r="B10" s="262"/>
      <c r="C10" s="263"/>
      <c r="D10" s="263"/>
      <c r="E10" s="264"/>
      <c r="F10" s="273"/>
      <c r="G10" s="274"/>
      <c r="H10" s="273"/>
      <c r="I10" s="274"/>
      <c r="J10" s="277" t="s">
        <v>39</v>
      </c>
      <c r="K10" s="278"/>
      <c r="L10" s="279"/>
      <c r="M10" s="232" t="s">
        <v>40</v>
      </c>
      <c r="N10" s="233"/>
      <c r="O10" s="115" t="s">
        <v>81</v>
      </c>
      <c r="P10" s="90"/>
      <c r="Q10" s="90" t="s">
        <v>74</v>
      </c>
      <c r="R10" s="90" t="s">
        <v>70</v>
      </c>
      <c r="S10" s="39" t="s">
        <v>71</v>
      </c>
      <c r="U10" s="48">
        <v>1</v>
      </c>
      <c r="V10" s="48">
        <v>3</v>
      </c>
      <c r="W10" s="48">
        <v>4</v>
      </c>
      <c r="X10" s="49"/>
    </row>
    <row r="11" spans="1:23" ht="12.75">
      <c r="A11" s="40" t="str">
        <f>IF('BİLGİ GİRİŞİ'!E5="","",'BİLGİ GİRİŞİ'!E5)</f>
        <v>Sedat ATAM</v>
      </c>
      <c r="B11" s="214" t="str">
        <f>IF('BİLGİ GİRİŞİ'!E5="","","Kendisi")</f>
        <v>Kendisi</v>
      </c>
      <c r="C11" s="215"/>
      <c r="D11" s="215"/>
      <c r="E11" s="216"/>
      <c r="F11" s="214">
        <f aca="true" t="shared" si="0" ref="F11:F18">IF(A11="","",1)</f>
        <v>1</v>
      </c>
      <c r="G11" s="216"/>
      <c r="H11" s="220">
        <f>'BİLGİ GİRİŞİ'!E8</f>
        <v>34.18</v>
      </c>
      <c r="I11" s="221"/>
      <c r="J11" s="220">
        <f aca="true" t="shared" si="1" ref="J11:J17">IF(U11="","",ROUND(U11,2))</f>
        <v>34.18</v>
      </c>
      <c r="K11" s="234"/>
      <c r="L11" s="221"/>
      <c r="M11" s="220">
        <f>'BİLGİ GİRİŞİ'!E12</f>
        <v>100</v>
      </c>
      <c r="N11" s="221"/>
      <c r="O11" s="116">
        <f>IF(V11="","",ROUND(V11,2))</f>
        <v>683.6</v>
      </c>
      <c r="P11" s="119">
        <f>'BİLGİ GİRİŞİ'!E11</f>
        <v>1400</v>
      </c>
      <c r="Q11" s="116">
        <f>IF(W11="","",IF('BİLGİ GİRİŞİ'!K22="EVET",ROUND(W11/2,2),ROUND(W11,2)))</f>
        <v>2392.6</v>
      </c>
      <c r="R11" s="116" t="str">
        <f>IF('BİLGİ GİRİŞİ'!J9="","",'BİLGİ GİRİŞİ'!J9)</f>
        <v>0</v>
      </c>
      <c r="S11" s="117">
        <f aca="true" t="shared" si="2" ref="S11:S18">IF(A11="","",J11+M11+O11+Q11)</f>
        <v>3210.38</v>
      </c>
      <c r="U11" s="50">
        <f aca="true" t="shared" si="3" ref="U11:U18">IF(F11="","",F11*H11)</f>
        <v>34.18</v>
      </c>
      <c r="V11" s="50">
        <f>IF(H11="","",H11*20)</f>
        <v>683.6</v>
      </c>
      <c r="W11" s="50">
        <f aca="true" t="shared" si="4" ref="W11:W18">IF(H11="","",H11/100*5*P11)</f>
        <v>2392.6</v>
      </c>
    </row>
    <row r="12" spans="1:23" ht="12.75">
      <c r="A12" s="40">
        <f>IF('BİLGİ GİRİŞİ'!E13="","",'BİLGİ GİRİŞİ'!E13)</f>
      </c>
      <c r="B12" s="214">
        <f>IF(A12="","",'BİLGİ GİRİŞİ'!E14)</f>
      </c>
      <c r="C12" s="215"/>
      <c r="D12" s="215"/>
      <c r="E12" s="216"/>
      <c r="F12" s="214">
        <f t="shared" si="0"/>
      </c>
      <c r="G12" s="216"/>
      <c r="H12" s="220">
        <f>IF(A12="","",'BİLGİ GİRİŞİ'!E8)</f>
      </c>
      <c r="I12" s="221"/>
      <c r="J12" s="220">
        <f t="shared" si="1"/>
      </c>
      <c r="K12" s="234"/>
      <c r="L12" s="221"/>
      <c r="M12" s="220">
        <f>IF(A12="","",'BİLGİ GİRİŞİ'!E12)</f>
      </c>
      <c r="N12" s="221"/>
      <c r="O12" s="116">
        <f aca="true" t="shared" si="5" ref="O12:O17">IF(V12="","",ROUND(V12,2))</f>
      </c>
      <c r="P12" s="42"/>
      <c r="Q12" s="116">
        <f aca="true" t="shared" si="6" ref="Q12:Q18">IF(W12="","",ROUND(W12,2))</f>
      </c>
      <c r="R12" s="116"/>
      <c r="S12" s="117">
        <f t="shared" si="2"/>
      </c>
      <c r="U12" s="50">
        <f t="shared" si="3"/>
      </c>
      <c r="V12" s="50">
        <f aca="true" t="shared" si="7" ref="V12:V18">IF(H12="","",H12*10)</f>
      </c>
      <c r="W12" s="50">
        <f t="shared" si="4"/>
      </c>
    </row>
    <row r="13" spans="1:23" ht="12.75">
      <c r="A13" s="40">
        <f>IF('BİLGİ GİRİŞİ'!E15="","",'BİLGİ GİRİŞİ'!E15)</f>
      </c>
      <c r="B13" s="214">
        <f>IF(A13="","",'BİLGİ GİRİŞİ'!E16)</f>
      </c>
      <c r="C13" s="215"/>
      <c r="D13" s="215"/>
      <c r="E13" s="216"/>
      <c r="F13" s="214">
        <f t="shared" si="0"/>
      </c>
      <c r="G13" s="216"/>
      <c r="H13" s="220">
        <f>IF(A13="","",'BİLGİ GİRİŞİ'!E8)</f>
      </c>
      <c r="I13" s="221"/>
      <c r="J13" s="220">
        <f t="shared" si="1"/>
      </c>
      <c r="K13" s="234"/>
      <c r="L13" s="221"/>
      <c r="M13" s="220">
        <f>IF(A13="","",'BİLGİ GİRİŞİ'!E12)</f>
      </c>
      <c r="N13" s="221"/>
      <c r="O13" s="116">
        <f t="shared" si="5"/>
      </c>
      <c r="P13" s="41"/>
      <c r="Q13" s="116">
        <f t="shared" si="6"/>
      </c>
      <c r="R13" s="116"/>
      <c r="S13" s="117">
        <f t="shared" si="2"/>
      </c>
      <c r="U13" s="50">
        <f t="shared" si="3"/>
      </c>
      <c r="V13" s="50">
        <f t="shared" si="7"/>
      </c>
      <c r="W13" s="50">
        <f t="shared" si="4"/>
      </c>
    </row>
    <row r="14" spans="1:23" ht="12.75">
      <c r="A14" s="40">
        <f>IF('BİLGİ GİRİŞİ'!E17="","",'BİLGİ GİRİŞİ'!E17)</f>
      </c>
      <c r="B14" s="214">
        <f>IF(A14="","",'BİLGİ GİRİŞİ'!E18)</f>
      </c>
      <c r="C14" s="215"/>
      <c r="D14" s="215"/>
      <c r="E14" s="216"/>
      <c r="F14" s="214">
        <f t="shared" si="0"/>
      </c>
      <c r="G14" s="216"/>
      <c r="H14" s="220">
        <f>IF(A14="","",'BİLGİ GİRİŞİ'!E8)</f>
      </c>
      <c r="I14" s="221"/>
      <c r="J14" s="220">
        <f t="shared" si="1"/>
      </c>
      <c r="K14" s="234"/>
      <c r="L14" s="221"/>
      <c r="M14" s="220">
        <f>IF(A14="","",'BİLGİ GİRİŞİ'!E12)</f>
      </c>
      <c r="N14" s="221"/>
      <c r="O14" s="116">
        <f t="shared" si="5"/>
      </c>
      <c r="P14" s="41"/>
      <c r="Q14" s="116">
        <f t="shared" si="6"/>
      </c>
      <c r="R14" s="116"/>
      <c r="S14" s="117">
        <f t="shared" si="2"/>
      </c>
      <c r="U14" s="50">
        <f t="shared" si="3"/>
      </c>
      <c r="V14" s="50">
        <f t="shared" si="7"/>
      </c>
      <c r="W14" s="50">
        <f t="shared" si="4"/>
      </c>
    </row>
    <row r="15" spans="1:23" ht="12.75">
      <c r="A15" s="40">
        <f>IF('BİLGİ GİRİŞİ'!E19="","",'BİLGİ GİRİŞİ'!E19)</f>
      </c>
      <c r="B15" s="214">
        <f>IF(A15="","",'BİLGİ GİRİŞİ'!E20)</f>
      </c>
      <c r="C15" s="215"/>
      <c r="D15" s="215"/>
      <c r="E15" s="216"/>
      <c r="F15" s="214">
        <f t="shared" si="0"/>
      </c>
      <c r="G15" s="216"/>
      <c r="H15" s="220">
        <f>IF(A15="","",'BİLGİ GİRİŞİ'!E8)</f>
      </c>
      <c r="I15" s="221"/>
      <c r="J15" s="220">
        <f t="shared" si="1"/>
      </c>
      <c r="K15" s="234"/>
      <c r="L15" s="221"/>
      <c r="M15" s="220">
        <f>IF(A15="","",'BİLGİ GİRİŞİ'!E12)</f>
      </c>
      <c r="N15" s="221"/>
      <c r="O15" s="116">
        <f t="shared" si="5"/>
      </c>
      <c r="P15" s="41"/>
      <c r="Q15" s="116">
        <f t="shared" si="6"/>
      </c>
      <c r="R15" s="116"/>
      <c r="S15" s="117">
        <f t="shared" si="2"/>
      </c>
      <c r="U15" s="50">
        <f t="shared" si="3"/>
      </c>
      <c r="V15" s="50">
        <f t="shared" si="7"/>
      </c>
      <c r="W15" s="50">
        <f t="shared" si="4"/>
      </c>
    </row>
    <row r="16" spans="1:23" ht="12.75">
      <c r="A16" s="40">
        <f>IF('BİLGİ GİRİŞİ'!E21="","",'BİLGİ GİRİŞİ'!E21)</f>
      </c>
      <c r="B16" s="214">
        <f>IF(A16="","",'BİLGİ GİRİŞİ'!E22)</f>
      </c>
      <c r="C16" s="215"/>
      <c r="D16" s="215"/>
      <c r="E16" s="216"/>
      <c r="F16" s="214">
        <f t="shared" si="0"/>
      </c>
      <c r="G16" s="216"/>
      <c r="H16" s="220">
        <f>IF(A16="","",'BİLGİ GİRİŞİ'!E8)</f>
      </c>
      <c r="I16" s="221"/>
      <c r="J16" s="220">
        <f t="shared" si="1"/>
      </c>
      <c r="K16" s="234"/>
      <c r="L16" s="221"/>
      <c r="M16" s="220">
        <f>IF(A16="","",'BİLGİ GİRİŞİ'!E12)</f>
      </c>
      <c r="N16" s="221"/>
      <c r="O16" s="116">
        <f t="shared" si="5"/>
      </c>
      <c r="P16" s="41"/>
      <c r="Q16" s="116">
        <f t="shared" si="6"/>
      </c>
      <c r="R16" s="116"/>
      <c r="S16" s="117">
        <f t="shared" si="2"/>
      </c>
      <c r="U16" s="50">
        <f t="shared" si="3"/>
      </c>
      <c r="V16" s="50">
        <f t="shared" si="7"/>
      </c>
      <c r="W16" s="50">
        <f t="shared" si="4"/>
      </c>
    </row>
    <row r="17" spans="1:23" ht="12.75">
      <c r="A17" s="40">
        <f>IF('BİLGİ GİRİŞİ'!E23="","",'BİLGİ GİRİŞİ'!E23)</f>
      </c>
      <c r="B17" s="214">
        <f>IF(A17="","",'BİLGİ GİRİŞİ'!E24)</f>
      </c>
      <c r="C17" s="215"/>
      <c r="D17" s="215"/>
      <c r="E17" s="216"/>
      <c r="F17" s="214">
        <f t="shared" si="0"/>
      </c>
      <c r="G17" s="216"/>
      <c r="H17" s="220">
        <f>IF(A17="","",'BİLGİ GİRİŞİ'!E8)</f>
      </c>
      <c r="I17" s="221"/>
      <c r="J17" s="220">
        <f t="shared" si="1"/>
      </c>
      <c r="K17" s="234"/>
      <c r="L17" s="221"/>
      <c r="M17" s="220">
        <f>IF(A17="","",'BİLGİ GİRİŞİ'!E12)</f>
      </c>
      <c r="N17" s="221"/>
      <c r="O17" s="116">
        <f t="shared" si="5"/>
      </c>
      <c r="P17" s="41"/>
      <c r="Q17" s="116">
        <f t="shared" si="6"/>
      </c>
      <c r="R17" s="116"/>
      <c r="S17" s="117">
        <f t="shared" si="2"/>
      </c>
      <c r="U17" s="50">
        <f t="shared" si="3"/>
      </c>
      <c r="V17" s="50">
        <f t="shared" si="7"/>
      </c>
      <c r="W17" s="50">
        <f t="shared" si="4"/>
      </c>
    </row>
    <row r="18" spans="1:23" ht="12.75">
      <c r="A18" s="40">
        <f>IF('BİLGİ GİRİŞİ'!E25="","",'BİLGİ GİRİŞİ'!E25)</f>
      </c>
      <c r="B18" s="214">
        <f>IF(A18="","",'BİLGİ GİRİŞİ'!E25)</f>
      </c>
      <c r="C18" s="215"/>
      <c r="D18" s="215"/>
      <c r="E18" s="216"/>
      <c r="F18" s="214">
        <f t="shared" si="0"/>
      </c>
      <c r="G18" s="216"/>
      <c r="H18" s="220">
        <f>IF(A18="","",H16)</f>
      </c>
      <c r="I18" s="221"/>
      <c r="J18" s="220">
        <f>IF(U18="","",ROUND(U18,2))</f>
      </c>
      <c r="K18" s="234"/>
      <c r="L18" s="221"/>
      <c r="M18" s="220">
        <f>IF(A18="","",'BİLGİ GİRİŞİ'!E12)</f>
      </c>
      <c r="N18" s="221"/>
      <c r="O18" s="116">
        <f>IF(V18="","",ROUND(V18,2))</f>
      </c>
      <c r="P18" s="41"/>
      <c r="Q18" s="116">
        <f t="shared" si="6"/>
      </c>
      <c r="R18" s="116"/>
      <c r="S18" s="117">
        <f t="shared" si="2"/>
      </c>
      <c r="U18" s="50">
        <f t="shared" si="3"/>
      </c>
      <c r="V18" s="50">
        <f t="shared" si="7"/>
      </c>
      <c r="W18" s="50">
        <f t="shared" si="4"/>
      </c>
    </row>
    <row r="19" spans="1:24" ht="19.5" customHeight="1">
      <c r="A19" s="214" t="s">
        <v>15</v>
      </c>
      <c r="B19" s="215"/>
      <c r="C19" s="215"/>
      <c r="D19" s="215"/>
      <c r="E19" s="216"/>
      <c r="F19" s="214"/>
      <c r="G19" s="216"/>
      <c r="H19" s="220"/>
      <c r="I19" s="221"/>
      <c r="J19" s="220">
        <f>SUM(J11:J18)</f>
        <v>34.18</v>
      </c>
      <c r="K19" s="234"/>
      <c r="L19" s="221"/>
      <c r="M19" s="220">
        <f>SUM(M11:M18)</f>
        <v>100</v>
      </c>
      <c r="N19" s="221"/>
      <c r="O19" s="116">
        <f>SUM(O11:O18)</f>
        <v>683.6</v>
      </c>
      <c r="P19" s="43"/>
      <c r="Q19" s="116">
        <f>SUM(Q11:Q18)</f>
        <v>2392.6</v>
      </c>
      <c r="R19" s="116">
        <f>SUM(R11:R18)</f>
        <v>0</v>
      </c>
      <c r="S19" s="118">
        <f>SUM(S11:S18)</f>
        <v>3210.38</v>
      </c>
      <c r="X19" s="47"/>
    </row>
    <row r="20" spans="1:24" ht="19.5" customHeight="1">
      <c r="A20" s="252" t="s">
        <v>72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4">
        <f>S19+R11</f>
        <v>3210.38</v>
      </c>
      <c r="S20" s="225"/>
      <c r="X20" s="47"/>
    </row>
    <row r="21" spans="1:19" ht="5.25" customHeight="1">
      <c r="A21" s="35"/>
      <c r="B21" s="35"/>
      <c r="C21" s="35"/>
      <c r="D21" s="35"/>
      <c r="E21" s="35"/>
      <c r="F21" s="211"/>
      <c r="G21" s="211"/>
      <c r="H21" s="211"/>
      <c r="I21" s="211"/>
      <c r="J21" s="35"/>
      <c r="K21" s="36"/>
      <c r="L21" s="36"/>
      <c r="M21" s="35"/>
      <c r="N21" s="35"/>
      <c r="O21" s="35"/>
      <c r="P21" s="35"/>
      <c r="Q21" s="35"/>
      <c r="R21" s="35"/>
      <c r="S21" s="35"/>
    </row>
    <row r="22" spans="1:19" ht="36" customHeight="1">
      <c r="A22" s="244" t="str">
        <f>CONCATENATE('BİLGİ GİRİŞİ'!E9,"'den/dan ",'BİLGİ GİRİŞİ'!E10,"'e/a atanan   ",'BİLGİ GİRİŞİ'!E5,"   ve aile fertlerine ait  ",R20,"  (",O32,") yurtiçi sürekli görev yolluğu  tahakkuk ettiğini gösterir bildirimdir.")</f>
        <v>MUŞ/Bulanık İlçe M.E.M'den/dan İZMİR/Konak İlçe M.E.M'e/a atanan   Sedat ATAM   ve aile fertlerine ait  3210,38  (Üçbinikiyüzon Lira Otuzsekiz Kuruş) yurtiçi sürekli görev yolluğu  tahakkuk ettiğini gösterir bildirimdir.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6"/>
    </row>
    <row r="23" spans="1:19" ht="5.25" customHeight="1">
      <c r="A23" s="34"/>
      <c r="B23" s="34"/>
      <c r="C23" s="34"/>
      <c r="D23" s="34"/>
      <c r="E23" s="34"/>
      <c r="F23" s="34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ht="12.75">
      <c r="A24" s="103"/>
      <c r="B24" s="104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3"/>
    </row>
    <row r="25" spans="1:20" ht="12.75">
      <c r="A25" s="212" t="s">
        <v>41</v>
      </c>
      <c r="B25" s="213"/>
      <c r="C25" s="213"/>
      <c r="D25" s="213"/>
      <c r="E25" s="213"/>
      <c r="F25" s="213"/>
      <c r="G25" s="213"/>
      <c r="H25" s="33"/>
      <c r="I25" s="34"/>
      <c r="J25" s="34"/>
      <c r="K25" s="219" t="s">
        <v>42</v>
      </c>
      <c r="L25" s="219"/>
      <c r="M25" s="219"/>
      <c r="N25" s="219"/>
      <c r="O25" s="219"/>
      <c r="P25" s="219"/>
      <c r="Q25" s="219"/>
      <c r="R25" s="217" t="str">
        <f>FAİZ!B16</f>
        <v>.... / 06 /2016</v>
      </c>
      <c r="S25" s="218"/>
      <c r="T25" s="44"/>
    </row>
    <row r="26" spans="1:19" ht="12.75">
      <c r="A26" s="101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6"/>
    </row>
    <row r="27" spans="1:19" ht="12.75">
      <c r="A27" s="101"/>
      <c r="B27" s="38"/>
      <c r="C27" s="33"/>
      <c r="D27" s="33"/>
      <c r="E27" s="33"/>
      <c r="F27" s="33"/>
      <c r="G27" s="33"/>
      <c r="H27" s="33"/>
      <c r="I27" s="34"/>
      <c r="J27" s="34"/>
      <c r="K27" s="219" t="str">
        <f>C2</f>
        <v>Sedat ATAM</v>
      </c>
      <c r="L27" s="219"/>
      <c r="M27" s="219"/>
      <c r="N27" s="219"/>
      <c r="O27" s="219"/>
      <c r="P27" s="219"/>
      <c r="Q27" s="219"/>
      <c r="R27" s="34"/>
      <c r="S27" s="106"/>
    </row>
    <row r="28" spans="1:19" ht="12.75">
      <c r="A28" s="212" t="str">
        <f>'BİLGİ GİRİŞİ'!K25</f>
        <v>Ali ÇİÇEKLİ</v>
      </c>
      <c r="B28" s="213"/>
      <c r="C28" s="213"/>
      <c r="D28" s="213"/>
      <c r="E28" s="213"/>
      <c r="F28" s="213"/>
      <c r="G28" s="213"/>
      <c r="H28" s="33"/>
      <c r="I28" s="33"/>
      <c r="J28" s="33"/>
      <c r="K28" s="235" t="s">
        <v>43</v>
      </c>
      <c r="L28" s="236"/>
      <c r="M28" s="236"/>
      <c r="N28" s="236"/>
      <c r="O28" s="236"/>
      <c r="P28" s="236"/>
      <c r="Q28" s="237"/>
      <c r="R28" s="102"/>
      <c r="S28" s="106"/>
    </row>
    <row r="29" spans="1:19" ht="12.75">
      <c r="A29" s="212" t="str">
        <f>'BİLGİ GİRİŞİ'!K26</f>
        <v>Şube Müdürü</v>
      </c>
      <c r="B29" s="213"/>
      <c r="C29" s="213"/>
      <c r="D29" s="213"/>
      <c r="E29" s="213"/>
      <c r="F29" s="213"/>
      <c r="G29" s="213"/>
      <c r="H29" s="33"/>
      <c r="I29" s="33"/>
      <c r="J29" s="33"/>
      <c r="K29" s="238"/>
      <c r="L29" s="239"/>
      <c r="M29" s="239"/>
      <c r="N29" s="239"/>
      <c r="O29" s="239"/>
      <c r="P29" s="239"/>
      <c r="Q29" s="240"/>
      <c r="R29" s="102"/>
      <c r="S29" s="106"/>
    </row>
    <row r="30" spans="1:19" ht="12.75">
      <c r="A30" s="105"/>
      <c r="B30" s="34"/>
      <c r="C30" s="34"/>
      <c r="D30" s="34"/>
      <c r="E30" s="34"/>
      <c r="F30" s="100"/>
      <c r="G30" s="100"/>
      <c r="H30" s="100"/>
      <c r="I30" s="100"/>
      <c r="J30" s="100"/>
      <c r="K30" s="241"/>
      <c r="L30" s="242"/>
      <c r="M30" s="242"/>
      <c r="N30" s="242"/>
      <c r="O30" s="242"/>
      <c r="P30" s="242"/>
      <c r="Q30" s="243"/>
      <c r="R30" s="102"/>
      <c r="S30" s="107"/>
    </row>
    <row r="31" spans="1:19" ht="12.7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29.2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 t="str">
        <f>yaziyla(R20)</f>
        <v>Üçbinikiyüzon Lira Otuzsekiz Kuruş</v>
      </c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</sheetData>
  <sheetProtection/>
  <mergeCells count="79">
    <mergeCell ref="J11:L11"/>
    <mergeCell ref="J12:L12"/>
    <mergeCell ref="J15:L15"/>
    <mergeCell ref="H12:I12"/>
    <mergeCell ref="F12:G12"/>
    <mergeCell ref="M14:N14"/>
    <mergeCell ref="J18:L18"/>
    <mergeCell ref="J19:L19"/>
    <mergeCell ref="C2:K2"/>
    <mergeCell ref="C3:K3"/>
    <mergeCell ref="E4:K4"/>
    <mergeCell ref="C5:K5"/>
    <mergeCell ref="L4:M4"/>
    <mergeCell ref="M7:Q7"/>
    <mergeCell ref="F8:G10"/>
    <mergeCell ref="H8:I10"/>
    <mergeCell ref="F7:L7"/>
    <mergeCell ref="J8:L9"/>
    <mergeCell ref="J10:L10"/>
    <mergeCell ref="A1:S1"/>
    <mergeCell ref="F11:G11"/>
    <mergeCell ref="H11:I11"/>
    <mergeCell ref="B7:E10"/>
    <mergeCell ref="B11:E11"/>
    <mergeCell ref="B12:E12"/>
    <mergeCell ref="O8:O9"/>
    <mergeCell ref="S7:S9"/>
    <mergeCell ref="R7:R9"/>
    <mergeCell ref="M12:N12"/>
    <mergeCell ref="A7:A10"/>
    <mergeCell ref="L5:M5"/>
    <mergeCell ref="A20:Q20"/>
    <mergeCell ref="F14:G14"/>
    <mergeCell ref="M13:N13"/>
    <mergeCell ref="H14:I14"/>
    <mergeCell ref="F19:G19"/>
    <mergeCell ref="F15:G15"/>
    <mergeCell ref="F16:G16"/>
    <mergeCell ref="J16:L16"/>
    <mergeCell ref="B14:E14"/>
    <mergeCell ref="F13:G13"/>
    <mergeCell ref="J14:L14"/>
    <mergeCell ref="K28:Q30"/>
    <mergeCell ref="H19:I19"/>
    <mergeCell ref="A22:S22"/>
    <mergeCell ref="J17:L17"/>
    <mergeCell ref="H13:I13"/>
    <mergeCell ref="B13:E13"/>
    <mergeCell ref="F18:G18"/>
    <mergeCell ref="R20:S20"/>
    <mergeCell ref="P8:Q8"/>
    <mergeCell ref="H17:I17"/>
    <mergeCell ref="M8:N9"/>
    <mergeCell ref="M10:N10"/>
    <mergeCell ref="M11:N11"/>
    <mergeCell ref="H18:I18"/>
    <mergeCell ref="H16:I16"/>
    <mergeCell ref="H15:I15"/>
    <mergeCell ref="J13:L13"/>
    <mergeCell ref="A25:G25"/>
    <mergeCell ref="R25:S25"/>
    <mergeCell ref="K25:Q25"/>
    <mergeCell ref="K27:Q27"/>
    <mergeCell ref="M15:N15"/>
    <mergeCell ref="M16:N16"/>
    <mergeCell ref="M17:N17"/>
    <mergeCell ref="M18:N18"/>
    <mergeCell ref="M19:N19"/>
    <mergeCell ref="C24:S24"/>
    <mergeCell ref="H21:I21"/>
    <mergeCell ref="A28:G28"/>
    <mergeCell ref="A29:G29"/>
    <mergeCell ref="B15:E15"/>
    <mergeCell ref="B16:E16"/>
    <mergeCell ref="F21:G21"/>
    <mergeCell ref="B17:E17"/>
    <mergeCell ref="B18:E18"/>
    <mergeCell ref="A19:E19"/>
    <mergeCell ref="F17:G17"/>
  </mergeCells>
  <printOptions horizontalCentered="1" verticalCentered="1"/>
  <pageMargins left="0.5511811023622047" right="0.5511811023622047" top="0.3937007874015748" bottom="0.3937007874015748" header="0" footer="0"/>
  <pageSetup fitToHeight="1" fitToWidth="1" horizontalDpi="300" verticalDpi="300" orientation="landscape" paperSize="9" scale="98" r:id="rId1"/>
  <ignoredErrors>
    <ignoredError sqref="M10 Q10:R10 O10 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3.210,38 X 10 =32.103,80 X 9 = 288.934,20 / 1200 = 240,78YTL</v>
      </c>
    </row>
    <row r="15" ht="12.75">
      <c r="B15" s="5" t="s">
        <v>54</v>
      </c>
    </row>
    <row r="16" ht="12.75">
      <c r="B16" s="9" t="str">
        <f>"...."&amp;" "&amp;"/"&amp;" "&amp;B28&amp;" "&amp;"/"&amp;B26&amp;""</f>
        <v>.... / 06 /2016</v>
      </c>
    </row>
    <row r="17" ht="12.75">
      <c r="B17" s="9"/>
    </row>
    <row r="18" ht="12.75">
      <c r="B18" s="10" t="str">
        <f>'BİLGİ GİRİŞİ'!K25</f>
        <v>Ali ÇİÇEKLİ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42549</v>
      </c>
    </row>
    <row r="26" ht="12.75" hidden="1">
      <c r="B26" s="21">
        <f>YEAR(B25)</f>
        <v>2016</v>
      </c>
    </row>
    <row r="27" ht="12.75" hidden="1">
      <c r="B27" s="21">
        <f>MONTH(B25)</f>
        <v>6</v>
      </c>
    </row>
    <row r="28" ht="12.75" hidden="1">
      <c r="B28" s="21" t="str">
        <f>IF(B27&lt;10,"0"&amp;B27,B27)</f>
        <v>06</v>
      </c>
    </row>
    <row r="29" ht="12.75" hidden="1"/>
    <row r="30" spans="1:3" ht="12.75" hidden="1">
      <c r="A30" s="8">
        <f>BORDRO!S19</f>
        <v>3210.38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32103.800000000003</v>
      </c>
      <c r="B31" s="8">
        <f>A31*C30</f>
        <v>288934.2</v>
      </c>
      <c r="C31" s="8">
        <f>B31/1200</f>
        <v>240.7785</v>
      </c>
    </row>
    <row r="32" ht="12.75" hidden="1"/>
    <row r="33" spans="1:3" ht="12.75" hidden="1">
      <c r="A33" s="7">
        <f>INT(A30)</f>
        <v>3210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0.38000000000010914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38.000000000010914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3.210,38</v>
      </c>
    </row>
    <row r="43" spans="1:3" ht="12.75" hidden="1">
      <c r="A43" s="12" t="str">
        <f>FIXED(A31)</f>
        <v>32.103,80</v>
      </c>
      <c r="B43" s="4" t="str">
        <f>FIXED(B31)</f>
        <v>288.934,20</v>
      </c>
      <c r="C43" s="4" t="str">
        <f>FIXED(C31)</f>
        <v>240,78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2016-01-22T06:48:34Z</cp:lastPrinted>
  <dcterms:created xsi:type="dcterms:W3CDTF">2005-07-09T06:16:59Z</dcterms:created>
  <dcterms:modified xsi:type="dcterms:W3CDTF">2016-06-28T09:22:33Z</dcterms:modified>
  <cp:category/>
  <cp:version/>
  <cp:contentType/>
  <cp:contentStatus/>
</cp:coreProperties>
</file>